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ИЦ" sheetId="5" r:id="rId1"/>
    <sheet name="раздел 2" sheetId="4" r:id="rId2"/>
    <sheet name="раздел 1" sheetId="1" r:id="rId3"/>
    <sheet name="МЗ кассовые" sheetId="6" r:id="rId4"/>
  </sheets>
  <calcPr calcId="152511" refMode="R1C1"/>
</workbook>
</file>

<file path=xl/calcChain.xml><?xml version="1.0" encoding="utf-8"?>
<calcChain xmlns="http://schemas.openxmlformats.org/spreadsheetml/2006/main">
  <c r="E57" i="6" l="1"/>
  <c r="U15" i="1"/>
  <c r="D7" i="6" l="1"/>
  <c r="D57" i="6"/>
  <c r="D53" i="6" l="1"/>
  <c r="D52" i="6"/>
  <c r="D46" i="6"/>
  <c r="D41" i="6" s="1"/>
  <c r="D39" i="6"/>
  <c r="D36" i="6"/>
  <c r="D35" i="6"/>
  <c r="D34" i="6"/>
  <c r="C33" i="6"/>
  <c r="D32" i="6"/>
  <c r="D31" i="6"/>
  <c r="E31" i="6" s="1"/>
  <c r="D30" i="6"/>
  <c r="C29" i="6"/>
  <c r="D26" i="6"/>
  <c r="C26" i="6"/>
  <c r="D25" i="6"/>
  <c r="D24" i="6"/>
  <c r="D20" i="6"/>
  <c r="D19" i="6" s="1"/>
  <c r="C20" i="6"/>
  <c r="C19" i="6" s="1"/>
  <c r="D18" i="6"/>
  <c r="D17" i="6"/>
  <c r="D16" i="6"/>
  <c r="D15" i="6"/>
  <c r="C14" i="6"/>
  <c r="D13" i="6"/>
  <c r="D12" i="6"/>
  <c r="D10" i="6"/>
  <c r="D9" i="6"/>
  <c r="D8" i="6"/>
  <c r="D51" i="6" l="1"/>
  <c r="D23" i="6"/>
  <c r="C57" i="6"/>
  <c r="D14" i="6"/>
  <c r="D29" i="6"/>
  <c r="E30" i="6"/>
  <c r="E32" i="6" s="1"/>
  <c r="D33" i="6"/>
  <c r="U34" i="1"/>
  <c r="E51" i="6" l="1"/>
  <c r="V34" i="1"/>
  <c r="V17" i="4" l="1"/>
  <c r="V17" i="5" l="1"/>
  <c r="V15" i="1"/>
  <c r="V17" i="1"/>
</calcChain>
</file>

<file path=xl/sharedStrings.xml><?xml version="1.0" encoding="utf-8"?>
<sst xmlns="http://schemas.openxmlformats.org/spreadsheetml/2006/main" count="241" uniqueCount="124">
  <si>
    <t>ОТЧЕТ</t>
  </si>
  <si>
    <t>об использовании субсидии</t>
  </si>
  <si>
    <t>(наименование учреждения)</t>
  </si>
  <si>
    <t>(период с начала года)</t>
  </si>
  <si>
    <t>N п/п</t>
  </si>
  <si>
    <t>Перечень показателей</t>
  </si>
  <si>
    <t>Единица измерения</t>
  </si>
  <si>
    <t>Значение показателя</t>
  </si>
  <si>
    <t>план</t>
  </si>
  <si>
    <t>факт</t>
  </si>
  <si>
    <t>Остаток субсидии за предыдущий год, разрешенный к использованию в текущем году (денежный показатель по неисполненным расходам предыдущего года)</t>
  </si>
  <si>
    <t>Наименование расходов для расчета объема субсидии (с расшифровкой по видам, мероприятиям) - количественный показатель</t>
  </si>
  <si>
    <t>Стоимость затрат на единицу для расчета объема субсидии (с расшифровкой по видам, мероприятиям) - денежный показатель на единицу</t>
  </si>
  <si>
    <t>Объем субсидии, предоставленной из местного бюджета - денежный показатель, рассчитанный как &lt;*&gt;</t>
  </si>
  <si>
    <t>Остаток неиспользованной субсидии на конец отчетного периода - денежный показатель, рассчитанный как &lt;**&gt;</t>
  </si>
  <si>
    <t>Наименование расходов для</t>
  </si>
  <si>
    <t>Стоимость затрат на единицу</t>
  </si>
  <si>
    <t>&lt;*&gt; Объем</t>
  </si>
  <si>
    <t>расчета субсидии (с</t>
  </si>
  <si>
    <t>для расчета объема субсидии</t>
  </si>
  <si>
    <t>субсидии (4)</t>
  </si>
  <si>
    <t>=</t>
  </si>
  <si>
    <t>расшифровкой по видам,</t>
  </si>
  <si>
    <t>(с расшифровкой по видам,</t>
  </si>
  <si>
    <t>мероприятиям) - денежный</t>
  </si>
  <si>
    <t>показатель (2)</t>
  </si>
  <si>
    <t>показатель на единицу (3)</t>
  </si>
  <si>
    <t>&lt;**&gt; Остаток</t>
  </si>
  <si>
    <t>Объем субсидии,</t>
  </si>
  <si>
    <t>неиспользованной субсидии</t>
  </si>
  <si>
    <t>предоставленной из</t>
  </si>
  <si>
    <t>-</t>
  </si>
  <si>
    <t>местного бюджета (план)</t>
  </si>
  <si>
    <t>(руководитель учреждения) (подпись)</t>
  </si>
  <si>
    <t>(расшифровка подписи)</t>
  </si>
  <si>
    <t>М.П.</t>
  </si>
  <si>
    <t>(главный бухгалтер) (подпись)</t>
  </si>
  <si>
    <t>г.</t>
  </si>
  <si>
    <t>Приложение N 2
к Порядку
определения объема и условий
предоставления субсидий муниципальным
бюджетным и автономным учреждениям
из местного бюджета городского округа
"Город Комсомольск-на-Амуре"</t>
  </si>
  <si>
    <t>учащиеся</t>
  </si>
  <si>
    <t>п.4/п.2</t>
  </si>
  <si>
    <t>п.1-п.4</t>
  </si>
  <si>
    <t>ф.737</t>
  </si>
  <si>
    <t>ф.737 (руб)</t>
  </si>
  <si>
    <t>учащиеся (чел)</t>
  </si>
  <si>
    <t>п.4/п.2 (руб)</t>
  </si>
  <si>
    <t>п.1-п.4 (руб)</t>
  </si>
  <si>
    <t>мероприятиям)-количественный</t>
  </si>
  <si>
    <t>*</t>
  </si>
  <si>
    <t>на конец отчетного периода (5)</t>
  </si>
  <si>
    <t>местного бюджета (факт)</t>
  </si>
  <si>
    <t>Директор</t>
  </si>
  <si>
    <t>Главный бухгалтер</t>
  </si>
  <si>
    <t>ст.4-ст.5 (руб)</t>
  </si>
  <si>
    <t>Наименование видов расходов и статей экономической классификации расходов</t>
  </si>
  <si>
    <t>Код по ЭКР</t>
  </si>
  <si>
    <t>лимиты год</t>
  </si>
  <si>
    <t>муниципальное задание</t>
  </si>
  <si>
    <t>Оплата труда госслужащих</t>
  </si>
  <si>
    <t>ФОТ</t>
  </si>
  <si>
    <t>1608.211</t>
  </si>
  <si>
    <t>Заработная плата</t>
  </si>
  <si>
    <t>НДФЛ</t>
  </si>
  <si>
    <t>перечисления на БАНК</t>
  </si>
  <si>
    <t>пристава</t>
  </si>
  <si>
    <t>Крайком</t>
  </si>
  <si>
    <t>Горком</t>
  </si>
  <si>
    <t>страховые взносы</t>
  </si>
  <si>
    <t>1608.213</t>
  </si>
  <si>
    <t>СПФ</t>
  </si>
  <si>
    <t>ФФОМС</t>
  </si>
  <si>
    <t>ФСС</t>
  </si>
  <si>
    <t>ФСС НС</t>
  </si>
  <si>
    <t>Прочие выплаты</t>
  </si>
  <si>
    <t>пособие на ребенка до 3-х лет</t>
  </si>
  <si>
    <t>медосмотр</t>
  </si>
  <si>
    <t>суточные</t>
  </si>
  <si>
    <t>Оплата услуг связи</t>
  </si>
  <si>
    <t>Ростелеком</t>
  </si>
  <si>
    <t>МТС</t>
  </si>
  <si>
    <t>Транспортные услуги</t>
  </si>
  <si>
    <t xml:space="preserve">командировки (проезд)                                                                    </t>
  </si>
  <si>
    <t>Коммунальные услуги</t>
  </si>
  <si>
    <t xml:space="preserve">отопления помещений </t>
  </si>
  <si>
    <t>освещения помещений</t>
  </si>
  <si>
    <t>водоснабжение помещений</t>
  </si>
  <si>
    <t>дла раздела 2</t>
  </si>
  <si>
    <t>оплата содержания помещений</t>
  </si>
  <si>
    <t>вывоз мусора</t>
  </si>
  <si>
    <t>дератизация, дезинсекция</t>
  </si>
  <si>
    <t>обслуживание ПОС, видеонаблюдение</t>
  </si>
  <si>
    <t>обслуживание счетчиков ПУ</t>
  </si>
  <si>
    <t>поверка счетчиков</t>
  </si>
  <si>
    <t>обслуживание и ремонт технологического оборудования</t>
  </si>
  <si>
    <t>монтаж ОПС</t>
  </si>
  <si>
    <t>Прочие услуги</t>
  </si>
  <si>
    <t>обслуживание 1С (БУХ)</t>
  </si>
  <si>
    <t>обслуживание 1С (ЗП)</t>
  </si>
  <si>
    <t>подписка бюджет ПРОФ</t>
  </si>
  <si>
    <t>тревожная кнопка</t>
  </si>
  <si>
    <t>аттестаты</t>
  </si>
  <si>
    <t>Аккредитация</t>
  </si>
  <si>
    <t>продление ЭЦП (СБИС)</t>
  </si>
  <si>
    <t>Прочие текущие расходы</t>
  </si>
  <si>
    <t>290 (244)</t>
  </si>
  <si>
    <t>Прочие текущие расходы (налоги)</t>
  </si>
  <si>
    <t>290 (851)</t>
  </si>
  <si>
    <t>итого раздел 2</t>
  </si>
  <si>
    <t>налог на землю</t>
  </si>
  <si>
    <t>налог на имущество</t>
  </si>
  <si>
    <t>Прочие текущие расходы (экология)</t>
  </si>
  <si>
    <t>290 (853)</t>
  </si>
  <si>
    <t xml:space="preserve">Прочие расходные материалы и предметы снабжения                                                        </t>
  </si>
  <si>
    <t>1608.340</t>
  </si>
  <si>
    <t>итого</t>
  </si>
  <si>
    <t>исполнение на 01.07.2018</t>
  </si>
  <si>
    <t>МОУ Лицей № 33</t>
  </si>
  <si>
    <t>за январь-декабрь 2022 года</t>
  </si>
  <si>
    <t>"  09  "             января</t>
  </si>
  <si>
    <t>Н.В.Лузянина</t>
  </si>
  <si>
    <t>О.М.Клинкова</t>
  </si>
  <si>
    <t>за 2022 года</t>
  </si>
  <si>
    <t>"  09  "  января     2023 год</t>
  </si>
  <si>
    <t>"  09   "     января 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</si>
</sst>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vertical="top" wrapText="1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" fontId="8" fillId="6" borderId="4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 applyProtection="1">
      <alignment horizontal="center" vertical="center"/>
      <protection locked="0"/>
    </xf>
    <xf numFmtId="4" fontId="9" fillId="3" borderId="2" xfId="0" applyNumberFormat="1" applyFont="1" applyFill="1" applyBorder="1" applyAlignment="1">
      <alignment horizontal="center"/>
    </xf>
    <xf numFmtId="9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/>
      <protection locked="0"/>
    </xf>
    <xf numFmtId="4" fontId="9" fillId="3" borderId="0" xfId="0" applyNumberFormat="1" applyFont="1" applyFill="1"/>
    <xf numFmtId="0" fontId="9" fillId="3" borderId="0" xfId="0" applyFont="1" applyFill="1"/>
    <xf numFmtId="0" fontId="11" fillId="2" borderId="4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opLeftCell="A7" workbookViewId="0">
      <selection activeCell="Y18" sqref="Y18"/>
    </sheetView>
  </sheetViews>
  <sheetFormatPr defaultRowHeight="15" x14ac:dyDescent="0.25"/>
  <cols>
    <col min="17" max="17" width="4.85546875" customWidth="1"/>
    <col min="18" max="20" width="9.140625" hidden="1" customWidth="1"/>
    <col min="21" max="21" width="18.5703125" customWidth="1"/>
    <col min="22" max="22" width="15.5703125" customWidth="1"/>
  </cols>
  <sheetData>
    <row r="1" spans="1:22" ht="99.75" customHeight="1" x14ac:dyDescent="0.2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8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8.75" customHeight="1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8.7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8.75" customHeight="1" x14ac:dyDescent="0.25">
      <c r="A5" s="65" t="s">
        <v>116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75" customHeight="1" x14ac:dyDescent="0.2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9.5" customHeight="1" x14ac:dyDescent="0.25">
      <c r="A7" s="65" t="s">
        <v>117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8.75" customHeight="1" x14ac:dyDescent="0.25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8.75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ht="37.5" customHeight="1" x14ac:dyDescent="0.25">
      <c r="A10" s="67" t="s">
        <v>4</v>
      </c>
      <c r="B10" s="67" t="s">
        <v>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 t="s">
        <v>6</v>
      </c>
      <c r="P10" s="67"/>
      <c r="Q10" s="67"/>
      <c r="R10" s="67"/>
      <c r="S10" s="67"/>
      <c r="T10" s="67"/>
      <c r="U10" s="67" t="s">
        <v>7</v>
      </c>
      <c r="V10" s="67"/>
    </row>
    <row r="11" spans="1:22" ht="18.75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5" t="s">
        <v>8</v>
      </c>
      <c r="V11" s="5" t="s">
        <v>9</v>
      </c>
    </row>
    <row r="12" spans="1:22" s="2" customFormat="1" ht="11.25" x14ac:dyDescent="0.2">
      <c r="A12" s="6">
        <v>1</v>
      </c>
      <c r="B12" s="64">
        <v>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>
        <v>3</v>
      </c>
      <c r="P12" s="64"/>
      <c r="Q12" s="64"/>
      <c r="R12" s="64"/>
      <c r="S12" s="64"/>
      <c r="T12" s="64"/>
      <c r="U12" s="6">
        <v>4</v>
      </c>
      <c r="V12" s="6">
        <v>5</v>
      </c>
    </row>
    <row r="13" spans="1:22" ht="37.5" customHeight="1" x14ac:dyDescent="0.25">
      <c r="A13" s="5">
        <v>1</v>
      </c>
      <c r="B13" s="62" t="s">
        <v>10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 t="s">
        <v>42</v>
      </c>
      <c r="P13" s="63"/>
      <c r="Q13" s="63"/>
      <c r="R13" s="63"/>
      <c r="S13" s="63"/>
      <c r="T13" s="63"/>
      <c r="U13" s="13">
        <v>0</v>
      </c>
      <c r="V13" s="13">
        <v>0</v>
      </c>
    </row>
    <row r="14" spans="1:22" ht="37.5" customHeight="1" x14ac:dyDescent="0.25">
      <c r="A14" s="5">
        <v>2</v>
      </c>
      <c r="B14" s="62" t="s">
        <v>11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 t="s">
        <v>39</v>
      </c>
      <c r="P14" s="63"/>
      <c r="Q14" s="63"/>
      <c r="R14" s="63"/>
      <c r="S14" s="63"/>
      <c r="T14" s="63"/>
      <c r="U14" s="13"/>
      <c r="V14" s="13"/>
    </row>
    <row r="15" spans="1:22" ht="37.5" customHeight="1" x14ac:dyDescent="0.25">
      <c r="A15" s="5">
        <v>3</v>
      </c>
      <c r="B15" s="62" t="s">
        <v>12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 t="s">
        <v>40</v>
      </c>
      <c r="P15" s="63"/>
      <c r="Q15" s="63"/>
      <c r="R15" s="63"/>
      <c r="S15" s="63"/>
      <c r="T15" s="63"/>
      <c r="U15" s="13"/>
      <c r="V15" s="13"/>
    </row>
    <row r="16" spans="1:22" ht="37.5" customHeight="1" x14ac:dyDescent="0.25">
      <c r="A16" s="5">
        <v>4</v>
      </c>
      <c r="B16" s="62" t="s">
        <v>13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 t="s">
        <v>42</v>
      </c>
      <c r="P16" s="63"/>
      <c r="Q16" s="63"/>
      <c r="R16" s="63"/>
      <c r="S16" s="63"/>
      <c r="T16" s="63"/>
      <c r="U16" s="13">
        <v>718635</v>
      </c>
      <c r="V16" s="13">
        <v>718635</v>
      </c>
    </row>
    <row r="17" spans="1:22" ht="37.5" customHeight="1" x14ac:dyDescent="0.25">
      <c r="A17" s="5">
        <v>5</v>
      </c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 t="s">
        <v>41</v>
      </c>
      <c r="P17" s="63"/>
      <c r="Q17" s="63"/>
      <c r="R17" s="63"/>
      <c r="S17" s="63"/>
      <c r="T17" s="63"/>
      <c r="U17" s="13"/>
      <c r="V17" s="13">
        <f>U16-V16</f>
        <v>0</v>
      </c>
    </row>
    <row r="18" spans="1:22" ht="18.75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"/>
      <c r="V18" s="4"/>
    </row>
    <row r="19" spans="1:22" ht="18.75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s="7" customFormat="1" ht="19.5" customHeight="1" x14ac:dyDescent="0.25">
      <c r="A20" s="4"/>
      <c r="B20" s="4"/>
      <c r="C20" s="4"/>
      <c r="D20" s="56" t="s">
        <v>51</v>
      </c>
      <c r="E20" s="56"/>
      <c r="F20" s="56"/>
      <c r="G20" s="56"/>
      <c r="H20" s="4"/>
      <c r="I20" s="4"/>
      <c r="J20" s="4"/>
      <c r="K20" s="4"/>
      <c r="L20" s="55"/>
      <c r="M20" s="55"/>
      <c r="N20" s="12"/>
      <c r="O20" s="12"/>
      <c r="P20" s="4"/>
      <c r="Q20" s="4"/>
      <c r="R20" s="4"/>
      <c r="S20" s="4"/>
      <c r="T20" s="4"/>
      <c r="U20" s="4"/>
      <c r="V20" s="4"/>
    </row>
    <row r="21" spans="1:22" s="2" customFormat="1" ht="18.75" customHeight="1" x14ac:dyDescent="0.2">
      <c r="A21" s="57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58"/>
      <c r="N21" s="57" t="s">
        <v>34</v>
      </c>
      <c r="O21" s="57"/>
      <c r="P21" s="3"/>
      <c r="Q21" s="3"/>
      <c r="R21" s="3"/>
      <c r="S21" s="3"/>
      <c r="T21" s="3"/>
      <c r="U21" s="3"/>
      <c r="V21" s="3"/>
    </row>
    <row r="22" spans="1:22" ht="18.75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8.75" customHeight="1" x14ac:dyDescent="0.25">
      <c r="A23" s="61" t="s">
        <v>35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8.75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9.5" customHeight="1" x14ac:dyDescent="0.25">
      <c r="A25" s="4"/>
      <c r="B25" s="4"/>
      <c r="C25" s="4"/>
      <c r="D25" s="56" t="s">
        <v>52</v>
      </c>
      <c r="E25" s="56"/>
      <c r="F25" s="56"/>
      <c r="G25" s="56"/>
      <c r="H25" s="56"/>
      <c r="I25" s="4"/>
      <c r="J25" s="4"/>
      <c r="K25" s="4"/>
      <c r="L25" s="55"/>
      <c r="M25" s="55"/>
      <c r="N25" s="56"/>
      <c r="O25" s="56"/>
      <c r="P25" s="4"/>
      <c r="Q25" s="4"/>
      <c r="R25" s="4"/>
      <c r="S25" s="4"/>
      <c r="T25" s="4"/>
      <c r="U25" s="4"/>
      <c r="V25" s="4"/>
    </row>
    <row r="26" spans="1:22" s="2" customFormat="1" ht="18.75" customHeight="1" x14ac:dyDescent="0.2">
      <c r="A26" s="57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58"/>
      <c r="N26" s="57" t="s">
        <v>34</v>
      </c>
      <c r="O26" s="57"/>
      <c r="P26" s="3"/>
      <c r="Q26" s="3"/>
      <c r="R26" s="3"/>
      <c r="S26" s="3"/>
      <c r="T26" s="3"/>
      <c r="U26" s="3"/>
      <c r="V26" s="3"/>
    </row>
    <row r="27" spans="1:22" ht="18.75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9.5" thickBot="1" x14ac:dyDescent="0.3">
      <c r="A28" s="1"/>
      <c r="B28" s="4"/>
      <c r="C28" s="1"/>
      <c r="D28" s="60" t="s">
        <v>118</v>
      </c>
      <c r="E28" s="60"/>
      <c r="F28" s="60"/>
      <c r="G28" s="60"/>
      <c r="H28" s="60"/>
      <c r="I28" s="1"/>
      <c r="J28" s="47">
        <v>2023</v>
      </c>
      <c r="K28" s="61" t="s">
        <v>37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31" spans="1:22" s="9" customFormat="1" ht="12.75" x14ac:dyDescent="0.2">
      <c r="A31" s="59"/>
      <c r="B31" s="59"/>
      <c r="C31" s="59"/>
      <c r="D31" s="59"/>
      <c r="E31" s="8"/>
      <c r="F31" s="52" t="s">
        <v>15</v>
      </c>
      <c r="G31" s="52"/>
      <c r="H31" s="52"/>
      <c r="I31" s="10"/>
      <c r="J31" s="53" t="s">
        <v>16</v>
      </c>
      <c r="K31" s="53"/>
      <c r="L31" s="53"/>
      <c r="M31" s="53"/>
      <c r="N31" s="53"/>
      <c r="O31" s="53"/>
      <c r="P31" s="8"/>
    </row>
    <row r="32" spans="1:22" s="9" customFormat="1" ht="12.75" x14ac:dyDescent="0.2">
      <c r="A32" s="52" t="s">
        <v>17</v>
      </c>
      <c r="B32" s="52"/>
      <c r="C32" s="52"/>
      <c r="D32" s="52"/>
      <c r="E32" s="8"/>
      <c r="F32" s="52" t="s">
        <v>18</v>
      </c>
      <c r="G32" s="52"/>
      <c r="H32" s="52"/>
      <c r="I32" s="10"/>
      <c r="J32" s="53" t="s">
        <v>19</v>
      </c>
      <c r="K32" s="53"/>
      <c r="L32" s="53"/>
      <c r="M32" s="53"/>
      <c r="N32" s="53"/>
      <c r="O32" s="53"/>
      <c r="P32" s="8"/>
    </row>
    <row r="33" spans="1:22" s="9" customFormat="1" ht="12.75" x14ac:dyDescent="0.2">
      <c r="A33" s="52" t="s">
        <v>20</v>
      </c>
      <c r="B33" s="52"/>
      <c r="C33" s="52"/>
      <c r="D33" s="52"/>
      <c r="E33" s="10" t="s">
        <v>21</v>
      </c>
      <c r="F33" s="52" t="s">
        <v>22</v>
      </c>
      <c r="G33" s="52"/>
      <c r="H33" s="52"/>
      <c r="I33" s="11" t="s">
        <v>48</v>
      </c>
      <c r="J33" s="53" t="s">
        <v>23</v>
      </c>
      <c r="K33" s="53"/>
      <c r="L33" s="53"/>
      <c r="M33" s="53"/>
      <c r="N33" s="53"/>
      <c r="O33" s="53"/>
      <c r="P33" s="10"/>
    </row>
    <row r="34" spans="1:22" s="9" customFormat="1" ht="12.75" x14ac:dyDescent="0.2">
      <c r="A34" s="59"/>
      <c r="B34" s="59"/>
      <c r="C34" s="59"/>
      <c r="D34" s="59"/>
      <c r="E34" s="8"/>
      <c r="F34" s="52" t="s">
        <v>47</v>
      </c>
      <c r="G34" s="52"/>
      <c r="H34" s="52"/>
      <c r="I34" s="10"/>
      <c r="J34" s="53" t="s">
        <v>24</v>
      </c>
      <c r="K34" s="53"/>
      <c r="L34" s="53"/>
      <c r="M34" s="53"/>
      <c r="N34" s="53"/>
      <c r="O34" s="53"/>
      <c r="P34" s="8"/>
    </row>
    <row r="35" spans="1:22" s="9" customFormat="1" ht="12.75" x14ac:dyDescent="0.2">
      <c r="A35" s="59"/>
      <c r="B35" s="59"/>
      <c r="C35" s="59"/>
      <c r="D35" s="59"/>
      <c r="E35" s="8"/>
      <c r="F35" s="52" t="s">
        <v>25</v>
      </c>
      <c r="G35" s="52"/>
      <c r="H35" s="52"/>
      <c r="I35" s="10"/>
      <c r="J35" s="53" t="s">
        <v>26</v>
      </c>
      <c r="K35" s="53"/>
      <c r="L35" s="53"/>
      <c r="M35" s="53"/>
      <c r="N35" s="53"/>
      <c r="O35" s="53"/>
      <c r="P35" s="8"/>
    </row>
    <row r="36" spans="1:22" s="9" customFormat="1" ht="12.75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9" customFormat="1" ht="12.75" x14ac:dyDescent="0.2">
      <c r="A37" s="52" t="s">
        <v>27</v>
      </c>
      <c r="B37" s="52"/>
      <c r="C37" s="52"/>
      <c r="D37" s="52"/>
      <c r="E37" s="52"/>
      <c r="F37" s="52"/>
      <c r="G37" s="52"/>
      <c r="H37" s="52"/>
      <c r="I37" s="8"/>
      <c r="J37" s="52" t="s">
        <v>28</v>
      </c>
      <c r="K37" s="52"/>
      <c r="L37" s="52"/>
      <c r="M37" s="10"/>
      <c r="N37" s="53" t="s">
        <v>28</v>
      </c>
      <c r="O37" s="53"/>
      <c r="P37" s="53"/>
      <c r="Q37" s="10"/>
      <c r="R37" s="10"/>
      <c r="S37" s="8"/>
    </row>
    <row r="38" spans="1:22" s="9" customFormat="1" ht="12.75" x14ac:dyDescent="0.2">
      <c r="A38" s="52" t="s">
        <v>29</v>
      </c>
      <c r="B38" s="52"/>
      <c r="C38" s="52"/>
      <c r="D38" s="52"/>
      <c r="E38" s="52"/>
      <c r="F38" s="52"/>
      <c r="G38" s="52"/>
      <c r="H38" s="52"/>
      <c r="I38" s="10" t="s">
        <v>21</v>
      </c>
      <c r="J38" s="52" t="s">
        <v>30</v>
      </c>
      <c r="K38" s="52"/>
      <c r="L38" s="52"/>
      <c r="M38" s="11" t="s">
        <v>31</v>
      </c>
      <c r="N38" s="53" t="s">
        <v>30</v>
      </c>
      <c r="O38" s="53"/>
      <c r="P38" s="53"/>
      <c r="Q38" s="10"/>
      <c r="R38" s="10"/>
      <c r="S38" s="10" t="s">
        <v>31</v>
      </c>
    </row>
    <row r="39" spans="1:22" s="9" customFormat="1" ht="12.75" x14ac:dyDescent="0.2">
      <c r="A39" s="52" t="s">
        <v>49</v>
      </c>
      <c r="B39" s="52"/>
      <c r="C39" s="52"/>
      <c r="D39" s="52"/>
      <c r="E39" s="52"/>
      <c r="F39" s="52"/>
      <c r="G39" s="52"/>
      <c r="H39" s="52"/>
      <c r="I39" s="8"/>
      <c r="J39" s="52" t="s">
        <v>32</v>
      </c>
      <c r="K39" s="52"/>
      <c r="L39" s="52"/>
      <c r="M39" s="10"/>
      <c r="N39" s="53" t="s">
        <v>50</v>
      </c>
      <c r="O39" s="53"/>
      <c r="P39" s="53"/>
      <c r="Q39" s="10"/>
      <c r="R39" s="10"/>
      <c r="S39" s="8"/>
    </row>
  </sheetData>
  <mergeCells count="77">
    <mergeCell ref="A6:V6"/>
    <mergeCell ref="A1:V1"/>
    <mergeCell ref="A2:V2"/>
    <mergeCell ref="A3:V3"/>
    <mergeCell ref="A4:V4"/>
    <mergeCell ref="A5:V5"/>
    <mergeCell ref="A7:V7"/>
    <mergeCell ref="A8:V8"/>
    <mergeCell ref="A9:V9"/>
    <mergeCell ref="A10:A11"/>
    <mergeCell ref="B10:N11"/>
    <mergeCell ref="O10:T11"/>
    <mergeCell ref="U10:V10"/>
    <mergeCell ref="B12:N12"/>
    <mergeCell ref="O12:T12"/>
    <mergeCell ref="B13:N13"/>
    <mergeCell ref="O13:T13"/>
    <mergeCell ref="B14:N14"/>
    <mergeCell ref="O14:T14"/>
    <mergeCell ref="B15:N15"/>
    <mergeCell ref="O15:T15"/>
    <mergeCell ref="B16:N16"/>
    <mergeCell ref="O16:T16"/>
    <mergeCell ref="B17:N17"/>
    <mergeCell ref="O17:T17"/>
    <mergeCell ref="A23:K23"/>
    <mergeCell ref="L23:M23"/>
    <mergeCell ref="L20:M20"/>
    <mergeCell ref="A18:G18"/>
    <mergeCell ref="H18:N18"/>
    <mergeCell ref="D20:G20"/>
    <mergeCell ref="N21:O21"/>
    <mergeCell ref="A21:K21"/>
    <mergeCell ref="L21:M21"/>
    <mergeCell ref="A22:K22"/>
    <mergeCell ref="L22:M22"/>
    <mergeCell ref="N22:V22"/>
    <mergeCell ref="N23:V23"/>
    <mergeCell ref="O18:T18"/>
    <mergeCell ref="A19:V19"/>
    <mergeCell ref="A36:V36"/>
    <mergeCell ref="A37:H37"/>
    <mergeCell ref="J37:L37"/>
    <mergeCell ref="N37:P37"/>
    <mergeCell ref="A32:D32"/>
    <mergeCell ref="F32:H32"/>
    <mergeCell ref="J32:O32"/>
    <mergeCell ref="A33:D33"/>
    <mergeCell ref="F33:H33"/>
    <mergeCell ref="J33:O33"/>
    <mergeCell ref="A34:D34"/>
    <mergeCell ref="F34:H34"/>
    <mergeCell ref="J34:O34"/>
    <mergeCell ref="A35:D35"/>
    <mergeCell ref="F35:H35"/>
    <mergeCell ref="J35:O35"/>
    <mergeCell ref="A31:D31"/>
    <mergeCell ref="F31:H31"/>
    <mergeCell ref="J31:O31"/>
    <mergeCell ref="A27:V27"/>
    <mergeCell ref="D28:H28"/>
    <mergeCell ref="K28:V28"/>
    <mergeCell ref="N24:V24"/>
    <mergeCell ref="L25:M25"/>
    <mergeCell ref="D25:H25"/>
    <mergeCell ref="N25:O25"/>
    <mergeCell ref="N26:O26"/>
    <mergeCell ref="A26:K26"/>
    <mergeCell ref="L26:M26"/>
    <mergeCell ref="A24:K24"/>
    <mergeCell ref="L24:M24"/>
    <mergeCell ref="A38:H38"/>
    <mergeCell ref="J38:L38"/>
    <mergeCell ref="N38:P38"/>
    <mergeCell ref="A39:H39"/>
    <mergeCell ref="J39:L39"/>
    <mergeCell ref="N39:P39"/>
  </mergeCells>
  <printOptions horizontalCentered="1"/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opLeftCell="A4" workbookViewId="0">
      <selection activeCell="V21" sqref="V21"/>
    </sheetView>
  </sheetViews>
  <sheetFormatPr defaultRowHeight="15" x14ac:dyDescent="0.25"/>
  <cols>
    <col min="17" max="17" width="4.85546875" customWidth="1"/>
    <col min="18" max="20" width="9.140625" hidden="1" customWidth="1"/>
    <col min="21" max="21" width="18.5703125" customWidth="1"/>
    <col min="22" max="22" width="18.42578125" customWidth="1"/>
  </cols>
  <sheetData>
    <row r="1" spans="1:22" ht="99.75" customHeight="1" x14ac:dyDescent="0.2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8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8.75" customHeight="1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8.7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8.75" customHeight="1" x14ac:dyDescent="0.25">
      <c r="A5" s="65" t="s">
        <v>116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75" customHeight="1" x14ac:dyDescent="0.2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9.5" customHeight="1" x14ac:dyDescent="0.25">
      <c r="A7" s="65" t="s">
        <v>121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8.75" customHeight="1" x14ac:dyDescent="0.25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8.75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ht="37.5" customHeight="1" x14ac:dyDescent="0.25">
      <c r="A10" s="67" t="s">
        <v>4</v>
      </c>
      <c r="B10" s="67" t="s">
        <v>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 t="s">
        <v>6</v>
      </c>
      <c r="P10" s="67"/>
      <c r="Q10" s="67"/>
      <c r="R10" s="67"/>
      <c r="S10" s="67"/>
      <c r="T10" s="67"/>
      <c r="U10" s="67" t="s">
        <v>7</v>
      </c>
      <c r="V10" s="67"/>
    </row>
    <row r="11" spans="1:22" ht="18.75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49" t="s">
        <v>8</v>
      </c>
      <c r="V11" s="49" t="s">
        <v>9</v>
      </c>
    </row>
    <row r="12" spans="1:22" s="2" customFormat="1" ht="11.25" x14ac:dyDescent="0.2">
      <c r="A12" s="50">
        <v>1</v>
      </c>
      <c r="B12" s="64">
        <v>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>
        <v>3</v>
      </c>
      <c r="P12" s="64"/>
      <c r="Q12" s="64"/>
      <c r="R12" s="64"/>
      <c r="S12" s="64"/>
      <c r="T12" s="64"/>
      <c r="U12" s="50">
        <v>4</v>
      </c>
      <c r="V12" s="50">
        <v>5</v>
      </c>
    </row>
    <row r="13" spans="1:22" ht="37.5" customHeight="1" x14ac:dyDescent="0.25">
      <c r="A13" s="49">
        <v>1</v>
      </c>
      <c r="B13" s="62" t="s">
        <v>10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 t="s">
        <v>43</v>
      </c>
      <c r="P13" s="63"/>
      <c r="Q13" s="63"/>
      <c r="R13" s="63"/>
      <c r="S13" s="63"/>
      <c r="T13" s="63"/>
      <c r="U13" s="13">
        <v>0</v>
      </c>
      <c r="V13" s="13">
        <v>0</v>
      </c>
    </row>
    <row r="14" spans="1:22" ht="37.5" customHeight="1" x14ac:dyDescent="0.25">
      <c r="A14" s="49">
        <v>2</v>
      </c>
      <c r="B14" s="62" t="s">
        <v>11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 t="s">
        <v>44</v>
      </c>
      <c r="P14" s="63"/>
      <c r="Q14" s="63"/>
      <c r="R14" s="63"/>
      <c r="S14" s="63"/>
      <c r="T14" s="63"/>
      <c r="U14" s="14">
        <v>755</v>
      </c>
      <c r="V14" s="14">
        <v>755</v>
      </c>
    </row>
    <row r="15" spans="1:22" ht="37.5" customHeight="1" x14ac:dyDescent="0.25">
      <c r="A15" s="49">
        <v>3</v>
      </c>
      <c r="B15" s="62" t="s">
        <v>12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 t="s">
        <v>45</v>
      </c>
      <c r="P15" s="63"/>
      <c r="Q15" s="63"/>
      <c r="R15" s="63"/>
      <c r="S15" s="63"/>
      <c r="T15" s="63"/>
      <c r="U15" s="13"/>
      <c r="V15" s="13"/>
    </row>
    <row r="16" spans="1:22" ht="37.5" customHeight="1" x14ac:dyDescent="0.25">
      <c r="A16" s="49">
        <v>4</v>
      </c>
      <c r="B16" s="62" t="s">
        <v>13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 t="s">
        <v>43</v>
      </c>
      <c r="P16" s="63"/>
      <c r="Q16" s="63"/>
      <c r="R16" s="63"/>
      <c r="S16" s="63"/>
      <c r="T16" s="63"/>
      <c r="U16" s="13">
        <v>9849828.9100000001</v>
      </c>
      <c r="V16" s="13">
        <v>9717328.6699999999</v>
      </c>
    </row>
    <row r="17" spans="1:22" ht="37.5" customHeight="1" x14ac:dyDescent="0.25">
      <c r="A17" s="49">
        <v>5</v>
      </c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 t="s">
        <v>46</v>
      </c>
      <c r="P17" s="63"/>
      <c r="Q17" s="63"/>
      <c r="R17" s="63"/>
      <c r="S17" s="63"/>
      <c r="T17" s="63"/>
      <c r="U17" s="13"/>
      <c r="V17" s="13">
        <f>U16-V16</f>
        <v>132500.24000000022</v>
      </c>
    </row>
    <row r="18" spans="1:22" ht="18.75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"/>
      <c r="V18" s="4"/>
    </row>
    <row r="19" spans="1:22" ht="18.75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s="7" customFormat="1" ht="19.5" customHeight="1" x14ac:dyDescent="0.25">
      <c r="A20" s="4"/>
      <c r="B20" s="4"/>
      <c r="C20" s="4"/>
      <c r="D20" s="56" t="s">
        <v>51</v>
      </c>
      <c r="E20" s="56"/>
      <c r="F20" s="56"/>
      <c r="G20" s="56"/>
      <c r="H20" s="4"/>
      <c r="I20" s="4"/>
      <c r="J20" s="4"/>
      <c r="K20" s="4"/>
      <c r="L20" s="56" t="s">
        <v>119</v>
      </c>
      <c r="M20" s="56"/>
      <c r="N20" s="81"/>
      <c r="O20" s="81"/>
      <c r="P20" s="4"/>
      <c r="Q20" s="4"/>
      <c r="R20" s="4"/>
      <c r="S20" s="4"/>
      <c r="T20" s="4"/>
      <c r="U20" s="4"/>
      <c r="V20" s="4"/>
    </row>
    <row r="21" spans="1:22" s="2" customFormat="1" ht="18.75" customHeight="1" x14ac:dyDescent="0.25">
      <c r="A21" s="57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 t="s">
        <v>34</v>
      </c>
      <c r="M21" s="80"/>
      <c r="N21" s="80"/>
      <c r="O21" s="80"/>
      <c r="P21" s="3"/>
      <c r="Q21" s="3"/>
      <c r="R21" s="3"/>
      <c r="S21" s="3"/>
      <c r="T21" s="3"/>
      <c r="U21" s="3"/>
      <c r="V21" s="3"/>
    </row>
    <row r="22" spans="1:22" ht="18.75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8.75" customHeight="1" x14ac:dyDescent="0.25">
      <c r="A23" s="61" t="s">
        <v>35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8.75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9.5" customHeight="1" x14ac:dyDescent="0.25">
      <c r="A25" s="4"/>
      <c r="B25" s="4"/>
      <c r="C25" s="4"/>
      <c r="D25" s="56" t="s">
        <v>52</v>
      </c>
      <c r="E25" s="56"/>
      <c r="F25" s="56"/>
      <c r="G25" s="56"/>
      <c r="H25" s="56"/>
      <c r="I25" s="4"/>
      <c r="J25" s="4"/>
      <c r="K25" s="4"/>
      <c r="L25" s="56" t="s">
        <v>120</v>
      </c>
      <c r="M25" s="56"/>
      <c r="N25" s="81"/>
      <c r="O25" s="81"/>
      <c r="P25" s="4"/>
      <c r="Q25" s="4"/>
      <c r="R25" s="4"/>
      <c r="S25" s="4"/>
      <c r="T25" s="4"/>
      <c r="U25" s="4"/>
      <c r="V25" s="4"/>
    </row>
    <row r="26" spans="1:22" s="2" customFormat="1" ht="18.75" customHeight="1" x14ac:dyDescent="0.25">
      <c r="A26" s="57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 t="s">
        <v>34</v>
      </c>
      <c r="M26" s="80"/>
      <c r="N26" s="80"/>
      <c r="O26" s="80"/>
      <c r="P26" s="3"/>
      <c r="Q26" s="3"/>
      <c r="R26" s="3"/>
      <c r="S26" s="3"/>
      <c r="T26" s="3"/>
      <c r="U26" s="3"/>
      <c r="V26" s="3"/>
    </row>
    <row r="27" spans="1:22" ht="18.75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9.5" thickBot="1" x14ac:dyDescent="0.3">
      <c r="A28" s="1"/>
      <c r="B28" s="4"/>
      <c r="C28" s="1"/>
      <c r="D28" s="60" t="s">
        <v>122</v>
      </c>
      <c r="E28" s="60"/>
      <c r="F28" s="60"/>
      <c r="G28" s="60"/>
      <c r="H28" s="60"/>
      <c r="I28" s="1"/>
      <c r="J28" s="48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31" spans="1:22" s="9" customFormat="1" ht="12.75" x14ac:dyDescent="0.2">
      <c r="A31" s="59"/>
      <c r="B31" s="59"/>
      <c r="C31" s="59"/>
      <c r="D31" s="59"/>
      <c r="E31" s="8"/>
      <c r="F31" s="52" t="s">
        <v>15</v>
      </c>
      <c r="G31" s="52"/>
      <c r="H31" s="52"/>
      <c r="I31" s="10"/>
      <c r="J31" s="53" t="s">
        <v>16</v>
      </c>
      <c r="K31" s="53"/>
      <c r="L31" s="53"/>
      <c r="M31" s="53"/>
      <c r="N31" s="53"/>
      <c r="O31" s="53"/>
      <c r="P31" s="8"/>
    </row>
    <row r="32" spans="1:22" s="9" customFormat="1" ht="12.75" x14ac:dyDescent="0.2">
      <c r="A32" s="52" t="s">
        <v>17</v>
      </c>
      <c r="B32" s="52"/>
      <c r="C32" s="52"/>
      <c r="D32" s="52"/>
      <c r="E32" s="8"/>
      <c r="F32" s="52" t="s">
        <v>18</v>
      </c>
      <c r="G32" s="52"/>
      <c r="H32" s="52"/>
      <c r="I32" s="10"/>
      <c r="J32" s="53" t="s">
        <v>19</v>
      </c>
      <c r="K32" s="53"/>
      <c r="L32" s="53"/>
      <c r="M32" s="53"/>
      <c r="N32" s="53"/>
      <c r="O32" s="53"/>
      <c r="P32" s="8"/>
    </row>
    <row r="33" spans="1:22" s="9" customFormat="1" ht="12.75" x14ac:dyDescent="0.2">
      <c r="A33" s="52" t="s">
        <v>20</v>
      </c>
      <c r="B33" s="52"/>
      <c r="C33" s="52"/>
      <c r="D33" s="52"/>
      <c r="E33" s="10" t="s">
        <v>21</v>
      </c>
      <c r="F33" s="52" t="s">
        <v>22</v>
      </c>
      <c r="G33" s="52"/>
      <c r="H33" s="52"/>
      <c r="I33" s="11" t="s">
        <v>48</v>
      </c>
      <c r="J33" s="53" t="s">
        <v>23</v>
      </c>
      <c r="K33" s="53"/>
      <c r="L33" s="53"/>
      <c r="M33" s="53"/>
      <c r="N33" s="53"/>
      <c r="O33" s="53"/>
      <c r="P33" s="10"/>
    </row>
    <row r="34" spans="1:22" s="9" customFormat="1" ht="12.75" x14ac:dyDescent="0.2">
      <c r="A34" s="59"/>
      <c r="B34" s="59"/>
      <c r="C34" s="59"/>
      <c r="D34" s="59"/>
      <c r="E34" s="8"/>
      <c r="F34" s="52" t="s">
        <v>47</v>
      </c>
      <c r="G34" s="52"/>
      <c r="H34" s="52"/>
      <c r="I34" s="10"/>
      <c r="J34" s="53" t="s">
        <v>24</v>
      </c>
      <c r="K34" s="53"/>
      <c r="L34" s="53"/>
      <c r="M34" s="53"/>
      <c r="N34" s="53"/>
      <c r="O34" s="53"/>
      <c r="P34" s="8"/>
    </row>
    <row r="35" spans="1:22" s="9" customFormat="1" ht="12.75" x14ac:dyDescent="0.2">
      <c r="A35" s="59"/>
      <c r="B35" s="59"/>
      <c r="C35" s="59"/>
      <c r="D35" s="59"/>
      <c r="E35" s="8"/>
      <c r="F35" s="52" t="s">
        <v>25</v>
      </c>
      <c r="G35" s="52"/>
      <c r="H35" s="52"/>
      <c r="I35" s="10"/>
      <c r="J35" s="53" t="s">
        <v>26</v>
      </c>
      <c r="K35" s="53"/>
      <c r="L35" s="53"/>
      <c r="M35" s="53"/>
      <c r="N35" s="53"/>
      <c r="O35" s="53"/>
      <c r="P35" s="8"/>
    </row>
    <row r="36" spans="1:22" s="9" customFormat="1" ht="12.75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9" customFormat="1" ht="12.75" x14ac:dyDescent="0.2">
      <c r="A37" s="52" t="s">
        <v>27</v>
      </c>
      <c r="B37" s="52"/>
      <c r="C37" s="52"/>
      <c r="D37" s="52"/>
      <c r="E37" s="52"/>
      <c r="F37" s="52"/>
      <c r="G37" s="52"/>
      <c r="H37" s="52"/>
      <c r="I37" s="8"/>
      <c r="J37" s="52" t="s">
        <v>28</v>
      </c>
      <c r="K37" s="52"/>
      <c r="L37" s="52"/>
      <c r="M37" s="10"/>
      <c r="N37" s="53" t="s">
        <v>28</v>
      </c>
      <c r="O37" s="53"/>
      <c r="P37" s="53"/>
      <c r="Q37" s="10"/>
      <c r="R37" s="10"/>
      <c r="S37" s="8"/>
    </row>
    <row r="38" spans="1:22" s="9" customFormat="1" ht="12.75" x14ac:dyDescent="0.2">
      <c r="A38" s="52" t="s">
        <v>29</v>
      </c>
      <c r="B38" s="52"/>
      <c r="C38" s="52"/>
      <c r="D38" s="52"/>
      <c r="E38" s="52"/>
      <c r="F38" s="52"/>
      <c r="G38" s="52"/>
      <c r="H38" s="52"/>
      <c r="I38" s="10" t="s">
        <v>21</v>
      </c>
      <c r="J38" s="52" t="s">
        <v>30</v>
      </c>
      <c r="K38" s="52"/>
      <c r="L38" s="52"/>
      <c r="M38" s="11" t="s">
        <v>31</v>
      </c>
      <c r="N38" s="53" t="s">
        <v>30</v>
      </c>
      <c r="O38" s="53"/>
      <c r="P38" s="53"/>
      <c r="Q38" s="10"/>
      <c r="R38" s="10"/>
      <c r="S38" s="10" t="s">
        <v>31</v>
      </c>
    </row>
    <row r="39" spans="1:22" s="9" customFormat="1" ht="12.75" x14ac:dyDescent="0.2">
      <c r="A39" s="52" t="s">
        <v>49</v>
      </c>
      <c r="B39" s="52"/>
      <c r="C39" s="52"/>
      <c r="D39" s="52"/>
      <c r="E39" s="52"/>
      <c r="F39" s="52"/>
      <c r="G39" s="52"/>
      <c r="H39" s="52"/>
      <c r="I39" s="8"/>
      <c r="J39" s="52" t="s">
        <v>32</v>
      </c>
      <c r="K39" s="52"/>
      <c r="L39" s="52"/>
      <c r="M39" s="10"/>
      <c r="N39" s="53" t="s">
        <v>50</v>
      </c>
      <c r="O39" s="53"/>
      <c r="P39" s="53"/>
      <c r="Q39" s="10"/>
      <c r="R39" s="10"/>
      <c r="S39" s="8"/>
    </row>
    <row r="40" spans="1:22" s="9" customFormat="1" ht="18.75" customHeight="1" x14ac:dyDescent="0.2">
      <c r="A40" s="52"/>
      <c r="B40" s="52"/>
      <c r="C40" s="52"/>
      <c r="D40" s="52"/>
      <c r="E40" s="52"/>
      <c r="F40" s="52"/>
      <c r="G40" s="52"/>
      <c r="H40" s="52"/>
      <c r="I40" s="8"/>
      <c r="J40" s="59"/>
      <c r="K40" s="59"/>
      <c r="L40" s="59"/>
      <c r="M40" s="59"/>
      <c r="N40" s="59"/>
      <c r="O40" s="59"/>
      <c r="P40" s="59"/>
      <c r="Q40" s="59"/>
      <c r="R40" s="59"/>
      <c r="S40" s="8"/>
      <c r="T40" s="53"/>
      <c r="U40" s="53"/>
      <c r="V40" s="53"/>
    </row>
  </sheetData>
  <mergeCells count="76">
    <mergeCell ref="L20:O20"/>
    <mergeCell ref="L21:O21"/>
    <mergeCell ref="L25:O25"/>
    <mergeCell ref="L26:O26"/>
    <mergeCell ref="A6:V6"/>
    <mergeCell ref="A1:V1"/>
    <mergeCell ref="A2:V2"/>
    <mergeCell ref="A3:V3"/>
    <mergeCell ref="A4:V4"/>
    <mergeCell ref="A5:V5"/>
    <mergeCell ref="A7:V7"/>
    <mergeCell ref="A8:V8"/>
    <mergeCell ref="A9:V9"/>
    <mergeCell ref="A10:A11"/>
    <mergeCell ref="B10:N11"/>
    <mergeCell ref="O10:T11"/>
    <mergeCell ref="U10:V10"/>
    <mergeCell ref="B12:N12"/>
    <mergeCell ref="O12:T12"/>
    <mergeCell ref="B13:N13"/>
    <mergeCell ref="O13:T13"/>
    <mergeCell ref="B14:N14"/>
    <mergeCell ref="O14:T14"/>
    <mergeCell ref="B15:N15"/>
    <mergeCell ref="O15:T15"/>
    <mergeCell ref="B16:N16"/>
    <mergeCell ref="O16:T16"/>
    <mergeCell ref="B17:N17"/>
    <mergeCell ref="O17:T17"/>
    <mergeCell ref="A18:G18"/>
    <mergeCell ref="H18:N18"/>
    <mergeCell ref="O18:T18"/>
    <mergeCell ref="A31:D31"/>
    <mergeCell ref="J31:O31"/>
    <mergeCell ref="F31:H31"/>
    <mergeCell ref="A19:V19"/>
    <mergeCell ref="A21:K21"/>
    <mergeCell ref="D20:G20"/>
    <mergeCell ref="A22:K22"/>
    <mergeCell ref="L22:M22"/>
    <mergeCell ref="N22:V22"/>
    <mergeCell ref="A23:K23"/>
    <mergeCell ref="A32:D32"/>
    <mergeCell ref="J32:O32"/>
    <mergeCell ref="A33:D33"/>
    <mergeCell ref="J33:O33"/>
    <mergeCell ref="F32:H32"/>
    <mergeCell ref="F33:H33"/>
    <mergeCell ref="A34:D34"/>
    <mergeCell ref="J34:O34"/>
    <mergeCell ref="A35:D35"/>
    <mergeCell ref="J35:O35"/>
    <mergeCell ref="F34:H34"/>
    <mergeCell ref="F35:H35"/>
    <mergeCell ref="A36:V36"/>
    <mergeCell ref="A37:H37"/>
    <mergeCell ref="N37:P37"/>
    <mergeCell ref="A38:H38"/>
    <mergeCell ref="N38:P38"/>
    <mergeCell ref="J37:L37"/>
    <mergeCell ref="J38:L38"/>
    <mergeCell ref="A39:H39"/>
    <mergeCell ref="N39:P39"/>
    <mergeCell ref="A40:H40"/>
    <mergeCell ref="J40:R40"/>
    <mergeCell ref="T40:V40"/>
    <mergeCell ref="J39:L39"/>
    <mergeCell ref="L23:M23"/>
    <mergeCell ref="N23:V23"/>
    <mergeCell ref="A24:K24"/>
    <mergeCell ref="L24:M24"/>
    <mergeCell ref="N24:V24"/>
    <mergeCell ref="A27:V27"/>
    <mergeCell ref="D28:H28"/>
    <mergeCell ref="D25:H25"/>
    <mergeCell ref="A26:K26"/>
  </mergeCells>
  <printOptions horizontalCentered="1"/>
  <pageMargins left="0" right="0" top="0" bottom="0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topLeftCell="A7" workbookViewId="0">
      <selection activeCell="J27" sqref="J27"/>
    </sheetView>
  </sheetViews>
  <sheetFormatPr defaultRowHeight="15" x14ac:dyDescent="0.25"/>
  <cols>
    <col min="17" max="17" width="4.85546875" customWidth="1"/>
    <col min="18" max="20" width="9.140625" hidden="1" customWidth="1"/>
    <col min="21" max="21" width="18.5703125" customWidth="1"/>
    <col min="22" max="22" width="17.5703125" customWidth="1"/>
  </cols>
  <sheetData>
    <row r="1" spans="1:22" ht="99.75" customHeight="1" x14ac:dyDescent="0.2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8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8.75" customHeight="1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8.7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8.75" customHeight="1" x14ac:dyDescent="0.25">
      <c r="A5" s="65" t="s">
        <v>116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75" customHeight="1" x14ac:dyDescent="0.2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9.5" customHeight="1" x14ac:dyDescent="0.25">
      <c r="A7" s="65" t="s">
        <v>121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8.75" customHeight="1" x14ac:dyDescent="0.25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8.75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ht="37.5" customHeight="1" x14ac:dyDescent="0.25">
      <c r="A10" s="67" t="s">
        <v>4</v>
      </c>
      <c r="B10" s="67" t="s">
        <v>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 t="s">
        <v>6</v>
      </c>
      <c r="P10" s="67"/>
      <c r="Q10" s="67"/>
      <c r="R10" s="67"/>
      <c r="S10" s="67"/>
      <c r="T10" s="67"/>
      <c r="U10" s="67" t="s">
        <v>7</v>
      </c>
      <c r="V10" s="67"/>
    </row>
    <row r="11" spans="1:22" ht="18.75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5" t="s">
        <v>8</v>
      </c>
      <c r="V11" s="5" t="s">
        <v>9</v>
      </c>
    </row>
    <row r="12" spans="1:22" s="2" customFormat="1" ht="11.25" x14ac:dyDescent="0.2">
      <c r="A12" s="6">
        <v>1</v>
      </c>
      <c r="B12" s="64">
        <v>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>
        <v>3</v>
      </c>
      <c r="P12" s="64"/>
      <c r="Q12" s="64"/>
      <c r="R12" s="64"/>
      <c r="S12" s="64"/>
      <c r="T12" s="64"/>
      <c r="U12" s="6">
        <v>4</v>
      </c>
      <c r="V12" s="6">
        <v>5</v>
      </c>
    </row>
    <row r="13" spans="1:22" ht="37.5" customHeight="1" x14ac:dyDescent="0.25">
      <c r="A13" s="5">
        <v>1</v>
      </c>
      <c r="B13" s="62" t="s">
        <v>10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 t="s">
        <v>43</v>
      </c>
      <c r="P13" s="63"/>
      <c r="Q13" s="63"/>
      <c r="R13" s="63"/>
      <c r="S13" s="63"/>
      <c r="T13" s="63"/>
      <c r="U13" s="13">
        <v>0</v>
      </c>
      <c r="V13" s="13">
        <v>0</v>
      </c>
    </row>
    <row r="14" spans="1:22" ht="37.5" customHeight="1" x14ac:dyDescent="0.25">
      <c r="A14" s="5">
        <v>2</v>
      </c>
      <c r="B14" s="62" t="s">
        <v>11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 t="s">
        <v>44</v>
      </c>
      <c r="P14" s="63"/>
      <c r="Q14" s="63"/>
      <c r="R14" s="63"/>
      <c r="S14" s="63"/>
      <c r="T14" s="63"/>
      <c r="U14" s="14">
        <v>755</v>
      </c>
      <c r="V14" s="14">
        <v>755</v>
      </c>
    </row>
    <row r="15" spans="1:22" ht="37.5" customHeight="1" x14ac:dyDescent="0.25">
      <c r="A15" s="5">
        <v>3</v>
      </c>
      <c r="B15" s="62" t="s">
        <v>12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 t="s">
        <v>45</v>
      </c>
      <c r="P15" s="63"/>
      <c r="Q15" s="63"/>
      <c r="R15" s="63"/>
      <c r="S15" s="63"/>
      <c r="T15" s="63"/>
      <c r="U15" s="13">
        <f>U16/U14</f>
        <v>93499.3763178808</v>
      </c>
      <c r="V15" s="13">
        <f>V16/V14</f>
        <v>93312.714317880804</v>
      </c>
    </row>
    <row r="16" spans="1:22" ht="37.5" customHeight="1" x14ac:dyDescent="0.25">
      <c r="A16" s="5">
        <v>4</v>
      </c>
      <c r="B16" s="62" t="s">
        <v>13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 t="s">
        <v>43</v>
      </c>
      <c r="P16" s="63"/>
      <c r="Q16" s="63"/>
      <c r="R16" s="63"/>
      <c r="S16" s="63"/>
      <c r="T16" s="63"/>
      <c r="U16" s="13">
        <v>70592029.120000005</v>
      </c>
      <c r="V16" s="13">
        <v>70451099.310000002</v>
      </c>
    </row>
    <row r="17" spans="1:22" ht="37.5" customHeight="1" x14ac:dyDescent="0.25">
      <c r="A17" s="5">
        <v>5</v>
      </c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 t="s">
        <v>53</v>
      </c>
      <c r="P17" s="63"/>
      <c r="Q17" s="63"/>
      <c r="R17" s="63"/>
      <c r="S17" s="63"/>
      <c r="T17" s="63"/>
      <c r="U17" s="13"/>
      <c r="V17" s="13">
        <f>U16-V16</f>
        <v>140929.81000000238</v>
      </c>
    </row>
    <row r="18" spans="1:22" ht="18.75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"/>
      <c r="V18" s="4"/>
    </row>
    <row r="19" spans="1:22" ht="18.75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s="7" customFormat="1" ht="19.5" customHeight="1" x14ac:dyDescent="0.25">
      <c r="A20" s="4"/>
      <c r="B20" s="4"/>
      <c r="C20" s="4"/>
      <c r="D20" s="56" t="s">
        <v>51</v>
      </c>
      <c r="E20" s="56"/>
      <c r="F20" s="56"/>
      <c r="G20" s="56"/>
      <c r="H20" s="4"/>
      <c r="I20" s="4"/>
      <c r="J20" s="4"/>
      <c r="K20" s="4"/>
      <c r="L20" s="56" t="s">
        <v>119</v>
      </c>
      <c r="M20" s="56"/>
      <c r="N20" s="81"/>
      <c r="O20" s="81"/>
      <c r="P20" s="4"/>
      <c r="Q20" s="4"/>
      <c r="R20" s="4"/>
      <c r="S20" s="4"/>
      <c r="T20" s="4"/>
      <c r="U20" s="4"/>
      <c r="V20" s="4"/>
    </row>
    <row r="21" spans="1:22" s="2" customFormat="1" ht="18.75" customHeight="1" x14ac:dyDescent="0.25">
      <c r="A21" s="57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 t="s">
        <v>34</v>
      </c>
      <c r="M21" s="80"/>
      <c r="N21" s="80"/>
      <c r="O21" s="80"/>
      <c r="P21" s="3"/>
      <c r="Q21" s="3"/>
      <c r="R21" s="3"/>
      <c r="S21" s="3"/>
      <c r="T21" s="3"/>
      <c r="U21" s="3"/>
      <c r="V21" s="3"/>
    </row>
    <row r="22" spans="1:22" ht="18.75" customHeight="1" x14ac:dyDescent="0.25">
      <c r="A22" s="61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8.75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9.5" customHeight="1" x14ac:dyDescent="0.25">
      <c r="A24" s="4"/>
      <c r="B24" s="4"/>
      <c r="C24" s="4"/>
      <c r="D24" s="56" t="s">
        <v>52</v>
      </c>
      <c r="E24" s="56"/>
      <c r="F24" s="56"/>
      <c r="G24" s="56"/>
      <c r="H24" s="56"/>
      <c r="I24" s="4"/>
      <c r="J24" s="4"/>
      <c r="K24" s="4"/>
      <c r="L24" s="56" t="s">
        <v>120</v>
      </c>
      <c r="M24" s="56"/>
      <c r="N24" s="81"/>
      <c r="O24" s="81"/>
      <c r="P24" s="4"/>
      <c r="Q24" s="4"/>
      <c r="R24" s="4"/>
      <c r="S24" s="4"/>
      <c r="T24" s="4"/>
      <c r="U24" s="4"/>
      <c r="V24" s="4"/>
    </row>
    <row r="25" spans="1:22" s="2" customFormat="1" ht="18.75" customHeight="1" x14ac:dyDescent="0.25">
      <c r="A25" s="57" t="s">
        <v>36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 t="s">
        <v>34</v>
      </c>
      <c r="M25" s="80"/>
      <c r="N25" s="80"/>
      <c r="O25" s="80"/>
      <c r="P25" s="3"/>
      <c r="Q25" s="3"/>
      <c r="R25" s="3"/>
      <c r="S25" s="3"/>
      <c r="T25" s="3"/>
      <c r="U25" s="3"/>
      <c r="V25" s="3"/>
    </row>
    <row r="26" spans="1:22" ht="18.75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9.5" thickBot="1" x14ac:dyDescent="0.3">
      <c r="A27" s="1"/>
      <c r="B27" s="4"/>
      <c r="C27" s="1"/>
      <c r="D27" s="60" t="s">
        <v>123</v>
      </c>
      <c r="E27" s="60"/>
      <c r="F27" s="60"/>
      <c r="G27" s="60"/>
      <c r="H27" s="60"/>
      <c r="I27" s="1"/>
      <c r="J27" s="48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30" spans="1:22" s="9" customFormat="1" ht="12.75" x14ac:dyDescent="0.2">
      <c r="A30" s="59"/>
      <c r="B30" s="59"/>
      <c r="C30" s="59"/>
      <c r="D30" s="59"/>
      <c r="E30" s="8"/>
      <c r="F30" s="52" t="s">
        <v>15</v>
      </c>
      <c r="G30" s="52"/>
      <c r="H30" s="52"/>
      <c r="I30" s="10"/>
      <c r="J30" s="53" t="s">
        <v>16</v>
      </c>
      <c r="K30" s="53"/>
      <c r="L30" s="53"/>
      <c r="M30" s="53"/>
      <c r="N30" s="53"/>
      <c r="O30" s="53"/>
      <c r="P30" s="8"/>
    </row>
    <row r="31" spans="1:22" s="9" customFormat="1" ht="12.75" x14ac:dyDescent="0.2">
      <c r="A31" s="52" t="s">
        <v>17</v>
      </c>
      <c r="B31" s="52"/>
      <c r="C31" s="52"/>
      <c r="D31" s="52"/>
      <c r="E31" s="8"/>
      <c r="F31" s="52" t="s">
        <v>18</v>
      </c>
      <c r="G31" s="52"/>
      <c r="H31" s="52"/>
      <c r="I31" s="10"/>
      <c r="J31" s="53" t="s">
        <v>19</v>
      </c>
      <c r="K31" s="53"/>
      <c r="L31" s="53"/>
      <c r="M31" s="53"/>
      <c r="N31" s="53"/>
      <c r="O31" s="53"/>
      <c r="P31" s="8"/>
    </row>
    <row r="32" spans="1:22" s="9" customFormat="1" ht="12.75" x14ac:dyDescent="0.2">
      <c r="A32" s="52" t="s">
        <v>20</v>
      </c>
      <c r="B32" s="52"/>
      <c r="C32" s="52"/>
      <c r="D32" s="52"/>
      <c r="E32" s="10" t="s">
        <v>21</v>
      </c>
      <c r="F32" s="52" t="s">
        <v>22</v>
      </c>
      <c r="G32" s="52"/>
      <c r="H32" s="52"/>
      <c r="I32" s="11" t="s">
        <v>48</v>
      </c>
      <c r="J32" s="53" t="s">
        <v>23</v>
      </c>
      <c r="K32" s="53"/>
      <c r="L32" s="53"/>
      <c r="M32" s="53"/>
      <c r="N32" s="53"/>
      <c r="O32" s="53"/>
      <c r="P32" s="10"/>
    </row>
    <row r="33" spans="1:22" s="9" customFormat="1" ht="12.75" x14ac:dyDescent="0.2">
      <c r="A33" s="59"/>
      <c r="B33" s="59"/>
      <c r="C33" s="59"/>
      <c r="D33" s="59"/>
      <c r="E33" s="8"/>
      <c r="F33" s="52" t="s">
        <v>47</v>
      </c>
      <c r="G33" s="52"/>
      <c r="H33" s="52"/>
      <c r="I33" s="10"/>
      <c r="J33" s="53" t="s">
        <v>24</v>
      </c>
      <c r="K33" s="53"/>
      <c r="L33" s="53"/>
      <c r="M33" s="53"/>
      <c r="N33" s="53"/>
      <c r="O33" s="53"/>
      <c r="P33" s="8"/>
    </row>
    <row r="34" spans="1:22" s="9" customFormat="1" ht="12.75" x14ac:dyDescent="0.2">
      <c r="A34" s="59"/>
      <c r="B34" s="59"/>
      <c r="C34" s="59"/>
      <c r="D34" s="59"/>
      <c r="E34" s="8"/>
      <c r="F34" s="52" t="s">
        <v>25</v>
      </c>
      <c r="G34" s="52"/>
      <c r="H34" s="52"/>
      <c r="I34" s="10"/>
      <c r="J34" s="53" t="s">
        <v>26</v>
      </c>
      <c r="K34" s="53"/>
      <c r="L34" s="53"/>
      <c r="M34" s="53"/>
      <c r="N34" s="53"/>
      <c r="O34" s="53"/>
      <c r="P34" s="8"/>
      <c r="U34" s="16">
        <f>U16+'раздел 2'!U16</f>
        <v>80441858.030000001</v>
      </c>
      <c r="V34" s="15">
        <f>V16+'раздел 2'!V16</f>
        <v>80168427.980000004</v>
      </c>
    </row>
    <row r="35" spans="1:22" s="9" customFormat="1" ht="12.75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9" customFormat="1" ht="12.75" x14ac:dyDescent="0.2">
      <c r="A36" s="52" t="s">
        <v>27</v>
      </c>
      <c r="B36" s="52"/>
      <c r="C36" s="52"/>
      <c r="D36" s="52"/>
      <c r="E36" s="52"/>
      <c r="F36" s="52"/>
      <c r="G36" s="52"/>
      <c r="H36" s="52"/>
      <c r="I36" s="8"/>
      <c r="J36" s="52" t="s">
        <v>28</v>
      </c>
      <c r="K36" s="52"/>
      <c r="L36" s="52"/>
      <c r="M36" s="10"/>
      <c r="N36" s="53" t="s">
        <v>28</v>
      </c>
      <c r="O36" s="53"/>
      <c r="P36" s="53"/>
      <c r="Q36" s="10"/>
      <c r="R36" s="10"/>
      <c r="S36" s="8"/>
    </row>
    <row r="37" spans="1:22" s="9" customFormat="1" ht="12.75" x14ac:dyDescent="0.2">
      <c r="A37" s="52" t="s">
        <v>29</v>
      </c>
      <c r="B37" s="52"/>
      <c r="C37" s="52"/>
      <c r="D37" s="52"/>
      <c r="E37" s="52"/>
      <c r="F37" s="52"/>
      <c r="G37" s="52"/>
      <c r="H37" s="52"/>
      <c r="I37" s="10" t="s">
        <v>21</v>
      </c>
      <c r="J37" s="52" t="s">
        <v>30</v>
      </c>
      <c r="K37" s="52"/>
      <c r="L37" s="52"/>
      <c r="M37" s="11" t="s">
        <v>31</v>
      </c>
      <c r="N37" s="53" t="s">
        <v>30</v>
      </c>
      <c r="O37" s="53"/>
      <c r="P37" s="53"/>
      <c r="Q37" s="10"/>
      <c r="R37" s="10"/>
      <c r="S37" s="10" t="s">
        <v>31</v>
      </c>
    </row>
    <row r="38" spans="1:22" s="9" customFormat="1" ht="12.75" x14ac:dyDescent="0.2">
      <c r="A38" s="52" t="s">
        <v>49</v>
      </c>
      <c r="B38" s="52"/>
      <c r="C38" s="52"/>
      <c r="D38" s="52"/>
      <c r="E38" s="52"/>
      <c r="F38" s="52"/>
      <c r="G38" s="52"/>
      <c r="H38" s="52"/>
      <c r="I38" s="8"/>
      <c r="J38" s="52" t="s">
        <v>32</v>
      </c>
      <c r="K38" s="52"/>
      <c r="L38" s="52"/>
      <c r="M38" s="10"/>
      <c r="N38" s="53" t="s">
        <v>50</v>
      </c>
      <c r="O38" s="53"/>
      <c r="P38" s="53"/>
      <c r="Q38" s="10"/>
      <c r="R38" s="10"/>
      <c r="S38" s="8"/>
    </row>
  </sheetData>
  <mergeCells count="71">
    <mergeCell ref="B12:N12"/>
    <mergeCell ref="O12:T12"/>
    <mergeCell ref="A9:V9"/>
    <mergeCell ref="U10:V10"/>
    <mergeCell ref="A1:V1"/>
    <mergeCell ref="A2:V2"/>
    <mergeCell ref="A3:V3"/>
    <mergeCell ref="A4:V4"/>
    <mergeCell ref="A5:V5"/>
    <mergeCell ref="A6:V6"/>
    <mergeCell ref="A7:V7"/>
    <mergeCell ref="A8:V8"/>
    <mergeCell ref="O10:T11"/>
    <mergeCell ref="B10:N11"/>
    <mergeCell ref="A10:A11"/>
    <mergeCell ref="B15:N15"/>
    <mergeCell ref="O15:T15"/>
    <mergeCell ref="B16:N16"/>
    <mergeCell ref="O16:T16"/>
    <mergeCell ref="B13:N13"/>
    <mergeCell ref="O13:T13"/>
    <mergeCell ref="B14:N14"/>
    <mergeCell ref="O14:T14"/>
    <mergeCell ref="D24:H24"/>
    <mergeCell ref="A21:K21"/>
    <mergeCell ref="L22:M22"/>
    <mergeCell ref="D20:G20"/>
    <mergeCell ref="L20:O20"/>
    <mergeCell ref="L21:O21"/>
    <mergeCell ref="L24:O24"/>
    <mergeCell ref="L25:O25"/>
    <mergeCell ref="A19:V19"/>
    <mergeCell ref="B17:N17"/>
    <mergeCell ref="O17:T17"/>
    <mergeCell ref="A18:G18"/>
    <mergeCell ref="H18:N18"/>
    <mergeCell ref="O18:T18"/>
    <mergeCell ref="A36:H36"/>
    <mergeCell ref="J36:L36"/>
    <mergeCell ref="N36:P36"/>
    <mergeCell ref="A37:H37"/>
    <mergeCell ref="A34:D34"/>
    <mergeCell ref="F34:H34"/>
    <mergeCell ref="J34:O34"/>
    <mergeCell ref="A35:V35"/>
    <mergeCell ref="J33:O33"/>
    <mergeCell ref="N22:V22"/>
    <mergeCell ref="A23:K23"/>
    <mergeCell ref="L23:M23"/>
    <mergeCell ref="N23:V23"/>
    <mergeCell ref="A30:D30"/>
    <mergeCell ref="F30:H30"/>
    <mergeCell ref="J30:O30"/>
    <mergeCell ref="A31:D31"/>
    <mergeCell ref="D27:H27"/>
    <mergeCell ref="K27:V27"/>
    <mergeCell ref="A25:K25"/>
    <mergeCell ref="A26:V26"/>
    <mergeCell ref="A22:K22"/>
    <mergeCell ref="A38:H38"/>
    <mergeCell ref="J38:L38"/>
    <mergeCell ref="N38:P38"/>
    <mergeCell ref="J37:L37"/>
    <mergeCell ref="N37:P37"/>
    <mergeCell ref="F31:H31"/>
    <mergeCell ref="J31:O31"/>
    <mergeCell ref="A32:D32"/>
    <mergeCell ref="F32:H32"/>
    <mergeCell ref="J32:O32"/>
    <mergeCell ref="A33:D33"/>
    <mergeCell ref="F33:H33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58" sqref="E58"/>
    </sheetView>
  </sheetViews>
  <sheetFormatPr defaultRowHeight="15.75" x14ac:dyDescent="0.25"/>
  <cols>
    <col min="1" max="1" width="61.42578125" style="17" customWidth="1"/>
    <col min="2" max="2" width="13" style="17" customWidth="1"/>
    <col min="3" max="3" width="15.140625" style="17" bestFit="1" customWidth="1"/>
    <col min="4" max="4" width="17.5703125" style="17" customWidth="1"/>
    <col min="5" max="5" width="13.140625" style="17" bestFit="1" customWidth="1"/>
    <col min="6" max="6" width="14.5703125" style="17" bestFit="1" customWidth="1"/>
    <col min="7" max="16384" width="9.140625" style="17"/>
  </cols>
  <sheetData>
    <row r="1" spans="1:6" ht="15" customHeight="1" x14ac:dyDescent="0.25">
      <c r="A1" s="71" t="s">
        <v>54</v>
      </c>
      <c r="B1" s="71" t="s">
        <v>55</v>
      </c>
      <c r="C1" s="72" t="s">
        <v>56</v>
      </c>
      <c r="D1" s="75" t="s">
        <v>115</v>
      </c>
    </row>
    <row r="2" spans="1:6" x14ac:dyDescent="0.25">
      <c r="A2" s="71"/>
      <c r="B2" s="71"/>
      <c r="C2" s="73"/>
      <c r="D2" s="76"/>
    </row>
    <row r="3" spans="1:6" x14ac:dyDescent="0.25">
      <c r="A3" s="71"/>
      <c r="B3" s="71"/>
      <c r="C3" s="74"/>
      <c r="D3" s="77"/>
    </row>
    <row r="4" spans="1:6" x14ac:dyDescent="0.25">
      <c r="A4" s="18">
        <v>1</v>
      </c>
      <c r="B4" s="18">
        <v>2</v>
      </c>
      <c r="C4" s="19"/>
      <c r="D4" s="18"/>
    </row>
    <row r="5" spans="1:6" x14ac:dyDescent="0.25">
      <c r="A5" s="78" t="s">
        <v>57</v>
      </c>
      <c r="B5" s="79"/>
      <c r="C5" s="79"/>
      <c r="D5" s="79"/>
    </row>
    <row r="6" spans="1:6" x14ac:dyDescent="0.25">
      <c r="A6" s="69" t="s">
        <v>58</v>
      </c>
      <c r="B6" s="70"/>
      <c r="C6" s="70"/>
      <c r="D6" s="70"/>
    </row>
    <row r="7" spans="1:6" x14ac:dyDescent="0.25">
      <c r="A7" s="20" t="s">
        <v>59</v>
      </c>
      <c r="B7" s="21" t="s">
        <v>60</v>
      </c>
      <c r="C7" s="22">
        <v>45043008.969999999</v>
      </c>
      <c r="D7" s="23">
        <f>SUM(D8:D13)</f>
        <v>27474797</v>
      </c>
      <c r="E7" s="24"/>
      <c r="F7" s="24"/>
    </row>
    <row r="8" spans="1:6" x14ac:dyDescent="0.25">
      <c r="A8" s="25" t="s">
        <v>61</v>
      </c>
      <c r="B8" s="21"/>
      <c r="C8" s="22"/>
      <c r="D8" s="23">
        <f>1165302+2053857+1176631+2072776+1110340+8440+1919652+1100000+31746+2157579+1066500+10069+85669+24851+93325+6107235+2103609+71437+295080+1520296</f>
        <v>24174394</v>
      </c>
      <c r="E8" s="24"/>
      <c r="F8" s="24"/>
    </row>
    <row r="9" spans="1:6" x14ac:dyDescent="0.25">
      <c r="A9" s="25" t="s">
        <v>62</v>
      </c>
      <c r="B9" s="21"/>
      <c r="C9" s="22"/>
      <c r="D9" s="23">
        <f>11329+467595+469080+6095+40205+414087+354078+13945+777723+458751+153074</f>
        <v>3165962</v>
      </c>
    </row>
    <row r="10" spans="1:6" x14ac:dyDescent="0.25">
      <c r="A10" s="25" t="s">
        <v>63</v>
      </c>
      <c r="B10" s="21"/>
      <c r="C10" s="22"/>
      <c r="D10" s="23">
        <f>10069+13300+13300+10069+10069+24851+10069+24851</f>
        <v>116578</v>
      </c>
    </row>
    <row r="11" spans="1:6" x14ac:dyDescent="0.25">
      <c r="A11" s="25" t="s">
        <v>64</v>
      </c>
      <c r="B11" s="21"/>
      <c r="C11" s="22"/>
      <c r="D11" s="23"/>
    </row>
    <row r="12" spans="1:6" x14ac:dyDescent="0.25">
      <c r="A12" s="25" t="s">
        <v>65</v>
      </c>
      <c r="B12" s="21"/>
      <c r="C12" s="22"/>
      <c r="D12" s="23">
        <f>1376.4+1425+1387.6+1493.8+1462.5</f>
        <v>7145.3</v>
      </c>
    </row>
    <row r="13" spans="1:6" x14ac:dyDescent="0.25">
      <c r="A13" s="25" t="s">
        <v>66</v>
      </c>
      <c r="B13" s="21"/>
      <c r="C13" s="22"/>
      <c r="D13" s="23">
        <f>2064.6+2137+2081.4+2241.2+2193.5</f>
        <v>10717.7</v>
      </c>
    </row>
    <row r="14" spans="1:6" x14ac:dyDescent="0.25">
      <c r="A14" s="20" t="s">
        <v>67</v>
      </c>
      <c r="B14" s="21" t="s">
        <v>68</v>
      </c>
      <c r="C14" s="22">
        <f>12724506+114231+1107321</f>
        <v>13946058</v>
      </c>
      <c r="D14" s="23">
        <f>SUM(D15:D18)</f>
        <v>6513523.96</v>
      </c>
      <c r="E14" s="24"/>
      <c r="F14" s="24"/>
    </row>
    <row r="15" spans="1:6" x14ac:dyDescent="0.25">
      <c r="A15" s="25" t="s">
        <v>69</v>
      </c>
      <c r="B15" s="21"/>
      <c r="C15" s="22"/>
      <c r="D15" s="23">
        <f>716351.22-60400+830666.62+820454.21+771901.5+797298.67+852167.74</f>
        <v>4728439.96</v>
      </c>
      <c r="E15" s="24"/>
      <c r="F15" s="24"/>
    </row>
    <row r="16" spans="1:6" x14ac:dyDescent="0.25">
      <c r="A16" s="25" t="s">
        <v>70</v>
      </c>
      <c r="B16" s="21"/>
      <c r="C16" s="22"/>
      <c r="D16" s="23">
        <f>175000+180861+190300+180000+185070+205000</f>
        <v>1116231</v>
      </c>
    </row>
    <row r="17" spans="1:6" x14ac:dyDescent="0.25">
      <c r="A17" s="25" t="s">
        <v>71</v>
      </c>
      <c r="B17" s="21"/>
      <c r="C17" s="22"/>
      <c r="D17" s="23">
        <f>83000+102698+108390+102000+105450+120000</f>
        <v>621538</v>
      </c>
    </row>
    <row r="18" spans="1:6" x14ac:dyDescent="0.25">
      <c r="A18" s="25" t="s">
        <v>72</v>
      </c>
      <c r="B18" s="21"/>
      <c r="C18" s="22"/>
      <c r="D18" s="23">
        <f>9000+6615+7500+7500+6700+10000</f>
        <v>47315</v>
      </c>
    </row>
    <row r="19" spans="1:6" x14ac:dyDescent="0.25">
      <c r="A19" s="20" t="s">
        <v>73</v>
      </c>
      <c r="B19" s="21">
        <v>212</v>
      </c>
      <c r="C19" s="26">
        <f>SUM(C20:C22)</f>
        <v>6455</v>
      </c>
      <c r="D19" s="23">
        <f>SUM(D20:D22)</f>
        <v>4329</v>
      </c>
    </row>
    <row r="20" spans="1:6" x14ac:dyDescent="0.25">
      <c r="A20" s="25" t="s">
        <v>74</v>
      </c>
      <c r="B20" s="19"/>
      <c r="C20" s="27">
        <f>3600+30</f>
        <v>3630</v>
      </c>
      <c r="D20" s="28">
        <f>304+300+300+300+300</f>
        <v>1504</v>
      </c>
    </row>
    <row r="21" spans="1:6" x14ac:dyDescent="0.25">
      <c r="A21" s="25" t="s">
        <v>75</v>
      </c>
      <c r="B21" s="19"/>
      <c r="C21" s="27">
        <v>2825</v>
      </c>
      <c r="D21" s="28">
        <v>2825</v>
      </c>
    </row>
    <row r="22" spans="1:6" x14ac:dyDescent="0.25">
      <c r="A22" s="25" t="s">
        <v>76</v>
      </c>
      <c r="B22" s="19"/>
      <c r="C22" s="27"/>
      <c r="D22" s="28"/>
    </row>
    <row r="23" spans="1:6" x14ac:dyDescent="0.25">
      <c r="A23" s="20" t="s">
        <v>77</v>
      </c>
      <c r="B23" s="21">
        <v>221</v>
      </c>
      <c r="C23" s="26">
        <v>60000</v>
      </c>
      <c r="D23" s="23">
        <f>SUM(D24:D25)</f>
        <v>39694</v>
      </c>
    </row>
    <row r="24" spans="1:6" x14ac:dyDescent="0.25">
      <c r="A24" s="25" t="s">
        <v>78</v>
      </c>
      <c r="B24" s="21"/>
      <c r="C24" s="22"/>
      <c r="D24" s="23">
        <f>3759.38+659.34+248.92+113.99+2396.35+5.43+659.34+2653.15+248.92+659.34+2803.85+248.92+659.34+248.92+2853.31+2981.64+659.34+248.92</f>
        <v>22108.399999999998</v>
      </c>
    </row>
    <row r="25" spans="1:6" x14ac:dyDescent="0.25">
      <c r="A25" s="25" t="s">
        <v>79</v>
      </c>
      <c r="B25" s="21"/>
      <c r="C25" s="22"/>
      <c r="D25" s="23">
        <f>3540+3425.6+3540+3540+3540</f>
        <v>17585.599999999999</v>
      </c>
    </row>
    <row r="26" spans="1:6" x14ac:dyDescent="0.25">
      <c r="A26" s="20" t="s">
        <v>80</v>
      </c>
      <c r="B26" s="21">
        <v>222</v>
      </c>
      <c r="C26" s="22">
        <f>C27</f>
        <v>0</v>
      </c>
      <c r="D26" s="23">
        <f>D27</f>
        <v>0</v>
      </c>
    </row>
    <row r="27" spans="1:6" x14ac:dyDescent="0.25">
      <c r="A27" s="25" t="s">
        <v>81</v>
      </c>
      <c r="B27" s="19"/>
      <c r="C27" s="27"/>
      <c r="D27" s="28"/>
    </row>
    <row r="28" spans="1:6" x14ac:dyDescent="0.25">
      <c r="A28" s="29" t="s">
        <v>80</v>
      </c>
      <c r="B28" s="19"/>
      <c r="C28" s="27"/>
      <c r="D28" s="28"/>
    </row>
    <row r="29" spans="1:6" x14ac:dyDescent="0.25">
      <c r="A29" s="20" t="s">
        <v>82</v>
      </c>
      <c r="B29" s="21">
        <v>223</v>
      </c>
      <c r="C29" s="26">
        <f>C30+C31+C32</f>
        <v>2164100</v>
      </c>
      <c r="D29" s="30">
        <f>D30+D31+D32</f>
        <v>1520987.1999999997</v>
      </c>
    </row>
    <row r="30" spans="1:6" x14ac:dyDescent="0.25">
      <c r="A30" s="31" t="s">
        <v>83</v>
      </c>
      <c r="B30" s="19"/>
      <c r="C30" s="32">
        <v>1597400</v>
      </c>
      <c r="D30" s="33">
        <f>313316.13+3000+100000+101006.54+27696.94+43759.59+34917.45+41070.36+56563.2+53753.08+96921.28+50000+59735.99+55815.83+31946.55+26006.54+39000+15000+12077.76+22274.19+41633.48</f>
        <v>1225494.9099999997</v>
      </c>
      <c r="E30" s="34">
        <f>D30*0.5</f>
        <v>612747.45499999984</v>
      </c>
      <c r="F30" s="35">
        <v>0.5</v>
      </c>
    </row>
    <row r="31" spans="1:6" x14ac:dyDescent="0.25">
      <c r="A31" s="31" t="s">
        <v>84</v>
      </c>
      <c r="B31" s="19"/>
      <c r="C31" s="32">
        <v>490700</v>
      </c>
      <c r="D31" s="33">
        <f>978.95+38325.16+9147.05+8681.15+9619.83+14491.07+6017.15+10902.78+35939.67+17968.88+27776.29+27000+15010.33+20024.1+15010.33</f>
        <v>256892.74</v>
      </c>
      <c r="E31" s="34">
        <f>D31*0.1</f>
        <v>25689.274000000001</v>
      </c>
      <c r="F31" s="35">
        <v>0.1</v>
      </c>
    </row>
    <row r="32" spans="1:6" x14ac:dyDescent="0.25">
      <c r="A32" s="31" t="s">
        <v>85</v>
      </c>
      <c r="B32" s="19"/>
      <c r="C32" s="32">
        <v>76000</v>
      </c>
      <c r="D32" s="33">
        <f>5517.17+5899.49+5296.24+5871.73+30.1+8184.69+7800.13</f>
        <v>38599.549999999996</v>
      </c>
      <c r="E32" s="34">
        <f>SUM(E30:E31)</f>
        <v>638436.72899999982</v>
      </c>
      <c r="F32" s="36" t="s">
        <v>86</v>
      </c>
    </row>
    <row r="33" spans="1:5" x14ac:dyDescent="0.25">
      <c r="A33" s="37" t="s">
        <v>87</v>
      </c>
      <c r="B33" s="21">
        <v>225</v>
      </c>
      <c r="C33" s="22">
        <f>40000+924270+50000+50000</f>
        <v>1064270</v>
      </c>
      <c r="D33" s="38">
        <f>SUM(D34:D40)</f>
        <v>48197</v>
      </c>
      <c r="E33" s="24"/>
    </row>
    <row r="34" spans="1:5" x14ac:dyDescent="0.25">
      <c r="A34" s="31" t="s">
        <v>88</v>
      </c>
      <c r="B34" s="19"/>
      <c r="C34" s="22"/>
      <c r="D34" s="28">
        <f>1287+4383</f>
        <v>5670</v>
      </c>
    </row>
    <row r="35" spans="1:5" x14ac:dyDescent="0.25">
      <c r="A35" s="31" t="s">
        <v>89</v>
      </c>
      <c r="B35" s="19"/>
      <c r="C35" s="22"/>
      <c r="D35" s="28">
        <f>6144+1224+63</f>
        <v>7431</v>
      </c>
    </row>
    <row r="36" spans="1:5" x14ac:dyDescent="0.25">
      <c r="A36" s="31" t="s">
        <v>90</v>
      </c>
      <c r="B36" s="19"/>
      <c r="C36" s="22"/>
      <c r="D36" s="28">
        <f>1446+2700</f>
        <v>4146</v>
      </c>
    </row>
    <row r="37" spans="1:5" x14ac:dyDescent="0.25">
      <c r="A37" s="31" t="s">
        <v>91</v>
      </c>
      <c r="B37" s="19"/>
      <c r="C37" s="22"/>
      <c r="D37" s="28">
        <v>2150</v>
      </c>
    </row>
    <row r="38" spans="1:5" x14ac:dyDescent="0.25">
      <c r="A38" s="31" t="s">
        <v>92</v>
      </c>
      <c r="B38" s="19"/>
      <c r="C38" s="22"/>
      <c r="D38" s="28"/>
    </row>
    <row r="39" spans="1:5" x14ac:dyDescent="0.25">
      <c r="A39" s="31" t="s">
        <v>93</v>
      </c>
      <c r="B39" s="19"/>
      <c r="C39" s="22"/>
      <c r="D39" s="28">
        <f>7515.68+6422+12320+2542.32</f>
        <v>28800</v>
      </c>
    </row>
    <row r="40" spans="1:5" x14ac:dyDescent="0.25">
      <c r="A40" s="31" t="s">
        <v>94</v>
      </c>
      <c r="B40" s="19"/>
      <c r="C40" s="22">
        <v>874266</v>
      </c>
      <c r="D40" s="28"/>
    </row>
    <row r="41" spans="1:5" x14ac:dyDescent="0.25">
      <c r="A41" s="37" t="s">
        <v>95</v>
      </c>
      <c r="B41" s="21">
        <v>226</v>
      </c>
      <c r="C41" s="26">
        <v>230000</v>
      </c>
      <c r="D41" s="30">
        <f>SUM(D42:D49)</f>
        <v>38033.25</v>
      </c>
    </row>
    <row r="42" spans="1:5" x14ac:dyDescent="0.25">
      <c r="A42" s="25" t="s">
        <v>75</v>
      </c>
      <c r="B42" s="19"/>
      <c r="C42" s="27"/>
      <c r="D42" s="28">
        <v>8653.85</v>
      </c>
    </row>
    <row r="43" spans="1:5" x14ac:dyDescent="0.25">
      <c r="A43" s="25" t="s">
        <v>96</v>
      </c>
      <c r="B43" s="19"/>
      <c r="C43" s="27"/>
      <c r="D43" s="33"/>
    </row>
    <row r="44" spans="1:5" x14ac:dyDescent="0.25">
      <c r="A44" s="25" t="s">
        <v>97</v>
      </c>
      <c r="B44" s="19"/>
      <c r="C44" s="27"/>
      <c r="D44" s="28"/>
    </row>
    <row r="45" spans="1:5" x14ac:dyDescent="0.25">
      <c r="A45" s="25" t="s">
        <v>98</v>
      </c>
      <c r="B45" s="19"/>
      <c r="C45" s="27"/>
      <c r="D45" s="33"/>
    </row>
    <row r="46" spans="1:5" x14ac:dyDescent="0.25">
      <c r="A46" s="25" t="s">
        <v>99</v>
      </c>
      <c r="B46" s="19"/>
      <c r="C46" s="27"/>
      <c r="D46" s="28">
        <f>2113.85+6341.55</f>
        <v>8455.4</v>
      </c>
    </row>
    <row r="47" spans="1:5" x14ac:dyDescent="0.25">
      <c r="A47" s="25" t="s">
        <v>100</v>
      </c>
      <c r="B47" s="19"/>
      <c r="C47" s="27"/>
      <c r="D47" s="33">
        <v>20924</v>
      </c>
    </row>
    <row r="48" spans="1:5" x14ac:dyDescent="0.25">
      <c r="A48" s="25" t="s">
        <v>101</v>
      </c>
      <c r="B48" s="19"/>
      <c r="C48" s="27"/>
      <c r="D48" s="33"/>
    </row>
    <row r="49" spans="1:6" x14ac:dyDescent="0.25">
      <c r="A49" s="25" t="s">
        <v>102</v>
      </c>
      <c r="B49" s="19"/>
      <c r="C49" s="27"/>
      <c r="D49" s="28"/>
    </row>
    <row r="50" spans="1:6" x14ac:dyDescent="0.25">
      <c r="A50" s="20" t="s">
        <v>103</v>
      </c>
      <c r="B50" s="21" t="s">
        <v>104</v>
      </c>
      <c r="C50" s="22"/>
      <c r="D50" s="23">
        <v>4910</v>
      </c>
    </row>
    <row r="51" spans="1:6" x14ac:dyDescent="0.25">
      <c r="A51" s="20" t="s">
        <v>105</v>
      </c>
      <c r="B51" s="21" t="s">
        <v>106</v>
      </c>
      <c r="C51" s="22">
        <v>1237145</v>
      </c>
      <c r="D51" s="23">
        <f>SUM(D52:D53)</f>
        <v>599210</v>
      </c>
      <c r="E51" s="39">
        <f>E32+D51</f>
        <v>1237646.7289999998</v>
      </c>
      <c r="F51" s="40" t="s">
        <v>107</v>
      </c>
    </row>
    <row r="52" spans="1:6" x14ac:dyDescent="0.25">
      <c r="A52" s="25" t="s">
        <v>108</v>
      </c>
      <c r="B52" s="21"/>
      <c r="C52" s="22"/>
      <c r="D52" s="23">
        <f>180324+180351</f>
        <v>360675</v>
      </c>
    </row>
    <row r="53" spans="1:6" x14ac:dyDescent="0.25">
      <c r="A53" s="25" t="s">
        <v>109</v>
      </c>
      <c r="B53" s="21"/>
      <c r="C53" s="22"/>
      <c r="D53" s="23">
        <f>118737+119798</f>
        <v>238535</v>
      </c>
    </row>
    <row r="54" spans="1:6" x14ac:dyDescent="0.25">
      <c r="A54" s="20" t="s">
        <v>110</v>
      </c>
      <c r="B54" s="21" t="s">
        <v>111</v>
      </c>
      <c r="C54" s="22"/>
      <c r="D54" s="23"/>
    </row>
    <row r="55" spans="1:6" x14ac:dyDescent="0.25">
      <c r="A55" s="41" t="s">
        <v>112</v>
      </c>
      <c r="B55" s="42" t="s">
        <v>113</v>
      </c>
      <c r="C55" s="22"/>
      <c r="D55" s="43"/>
    </row>
    <row r="56" spans="1:6" x14ac:dyDescent="0.25">
      <c r="A56" s="41" t="s">
        <v>112</v>
      </c>
      <c r="B56" s="44">
        <v>340</v>
      </c>
      <c r="C56" s="22"/>
      <c r="D56" s="43"/>
    </row>
    <row r="57" spans="1:6" x14ac:dyDescent="0.25">
      <c r="A57" s="45" t="s">
        <v>114</v>
      </c>
      <c r="B57" s="46"/>
      <c r="C57" s="26">
        <f>C7+C14+C19+C23+C26+C29+C33+C41+C50+C55+C56+C51+C54</f>
        <v>63751036.969999999</v>
      </c>
      <c r="D57" s="26">
        <f>D7+D14+D19+D23+D26+D29+D33+D41+D50+D55+D56+D51+D54</f>
        <v>36243681.410000004</v>
      </c>
      <c r="E57" s="24">
        <f>E51+E32</f>
        <v>1876083.4579999996</v>
      </c>
    </row>
  </sheetData>
  <mergeCells count="6">
    <mergeCell ref="A6:D6"/>
    <mergeCell ref="A1:A3"/>
    <mergeCell ref="B1:B3"/>
    <mergeCell ref="C1:C3"/>
    <mergeCell ref="D1:D3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ИЦ</vt:lpstr>
      <vt:lpstr>раздел 2</vt:lpstr>
      <vt:lpstr>раздел 1</vt:lpstr>
      <vt:lpstr>МЗ кассовые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2023-01-17T23:47:09Z</dcterms:modified>
</cp:coreProperties>
</file>